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6275" windowHeight="9240"/>
  </bookViews>
  <sheets>
    <sheet name="Govt Pmt" sheetId="1" r:id="rId1"/>
  </sheets>
  <externalReferences>
    <externalReference r:id="rId2"/>
  </externalReferences>
  <definedNames>
    <definedName name="Assets">[1]Bal_Sheet!$J$86</definedName>
    <definedName name="NW">[1]Bal_Sheet!$J$85</definedName>
  </definedNames>
  <calcPr calcId="145621"/>
</workbook>
</file>

<file path=xl/calcChain.xml><?xml version="1.0" encoding="utf-8"?>
<calcChain xmlns="http://schemas.openxmlformats.org/spreadsheetml/2006/main">
  <c r="K1" i="1" l="1"/>
  <c r="B21" i="1" s="1"/>
  <c r="M31" i="1"/>
  <c r="L31" i="1"/>
  <c r="K31" i="1"/>
  <c r="H31" i="1"/>
  <c r="F31" i="1"/>
  <c r="E31" i="1"/>
  <c r="M30" i="1"/>
  <c r="L30" i="1"/>
  <c r="K30" i="1"/>
  <c r="H30" i="1"/>
  <c r="F30" i="1"/>
  <c r="E30" i="1"/>
  <c r="M29" i="1"/>
  <c r="L29" i="1"/>
  <c r="K29" i="1"/>
  <c r="H29" i="1"/>
  <c r="F29" i="1"/>
  <c r="E29" i="1"/>
  <c r="M28" i="1"/>
  <c r="L28" i="1"/>
  <c r="K28" i="1"/>
  <c r="H28" i="1"/>
  <c r="F28" i="1"/>
  <c r="E28" i="1"/>
  <c r="M27" i="1"/>
  <c r="L27" i="1"/>
  <c r="K27" i="1"/>
  <c r="H27" i="1"/>
  <c r="F27" i="1"/>
  <c r="E27" i="1"/>
  <c r="J12" i="1"/>
  <c r="A20" i="1" s="1"/>
  <c r="R6" i="1" s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A21" i="1" s="1"/>
  <c r="R12" i="1" s="1"/>
  <c r="H5" i="1"/>
  <c r="J4" i="1"/>
  <c r="H4" i="1"/>
  <c r="J3" i="1"/>
  <c r="J13" i="1" s="1"/>
  <c r="A19" i="1" s="1"/>
  <c r="R4" i="1" s="1"/>
  <c r="H3" i="1"/>
  <c r="H13" i="1" s="1"/>
  <c r="A22" i="1" l="1"/>
  <c r="R11" i="1" s="1"/>
  <c r="A18" i="1"/>
  <c r="B18" i="1"/>
  <c r="B20" i="1"/>
  <c r="B22" i="1"/>
  <c r="B19" i="1"/>
  <c r="R5" i="1" l="1"/>
  <c r="A23" i="1"/>
</calcChain>
</file>

<file path=xl/sharedStrings.xml><?xml version="1.0" encoding="utf-8"?>
<sst xmlns="http://schemas.openxmlformats.org/spreadsheetml/2006/main" count="71" uniqueCount="64">
  <si>
    <t>Agricultural Producer:</t>
  </si>
  <si>
    <t>Crop Year:</t>
  </si>
  <si>
    <t>Apr</t>
  </si>
  <si>
    <t>Govt Pmt Calculation</t>
  </si>
  <si>
    <t>DP</t>
  </si>
  <si>
    <t>Unit</t>
  </si>
  <si>
    <t>CCP</t>
  </si>
  <si>
    <t>Direct Pmt</t>
  </si>
  <si>
    <t>CC Pmt</t>
  </si>
  <si>
    <t>Aug</t>
  </si>
  <si>
    <t>Barley</t>
  </si>
  <si>
    <t>/bu</t>
  </si>
  <si>
    <t>Dec</t>
  </si>
  <si>
    <t>Corn</t>
  </si>
  <si>
    <t>Feb</t>
  </si>
  <si>
    <t>Cotton</t>
  </si>
  <si>
    <t>/lb</t>
  </si>
  <si>
    <t>Jan</t>
  </si>
  <si>
    <t>Oats</t>
  </si>
  <si>
    <t>Jul</t>
  </si>
  <si>
    <t>Peanuts</t>
  </si>
  <si>
    <t>/ton</t>
  </si>
  <si>
    <t>Jun</t>
  </si>
  <si>
    <t>Rice</t>
  </si>
  <si>
    <t>/cwt</t>
  </si>
  <si>
    <t>Mar</t>
  </si>
  <si>
    <t>Sorghum</t>
  </si>
  <si>
    <t>May</t>
  </si>
  <si>
    <t>Soybeans</t>
  </si>
  <si>
    <t>Nov</t>
  </si>
  <si>
    <t>Sunflowers</t>
  </si>
  <si>
    <t>Oct</t>
  </si>
  <si>
    <t>Wheat</t>
  </si>
  <si>
    <t>Sep</t>
  </si>
  <si>
    <t>Total</t>
  </si>
  <si>
    <t>DP = (.83 x current base acres x Direct yield) x payment rate</t>
  </si>
  <si>
    <t>CCP = (.85 x current base acres x CCP yield) x payment rate</t>
  </si>
  <si>
    <t>% of CC payment to be used in cash flow?</t>
  </si>
  <si>
    <t>Total Govt. Pmts.</t>
  </si>
  <si>
    <t>Farm #</t>
  </si>
  <si>
    <t>Crop</t>
  </si>
  <si>
    <t xml:space="preserve">Pmt. Acres </t>
  </si>
  <si>
    <t xml:space="preserve">DP Yld. </t>
  </si>
  <si>
    <t xml:space="preserve">DP $/unit </t>
  </si>
  <si>
    <t xml:space="preserve">Direct Amt. </t>
  </si>
  <si>
    <t xml:space="preserve">Share </t>
  </si>
  <si>
    <t xml:space="preserve">Payment </t>
  </si>
  <si>
    <t xml:space="preserve">CCP Yld. </t>
  </si>
  <si>
    <t xml:space="preserve">CCP $/unit </t>
  </si>
  <si>
    <t xml:space="preserve">CCP Amt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</si>
  <si>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</si>
  <si>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</si>
  <si>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</si>
  <si>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</si>
  <si>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</si>
  <si>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</si>
  <si>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</si>
  <si>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</si>
  <si>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</si>
  <si>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</si>
  <si>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</si>
  <si>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</si>
  <si>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Column14</t>
  </si>
  <si>
    <t>John Q. Farmer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</si>
</sst>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"/>
    <numFmt numFmtId="167" formatCode="0.00000"/>
    <numFmt numFmtId="168" formatCode="0.0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1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/>
        <bgColor theme="4" tint="0.59999389629810485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/>
    <xf numFmtId="0" fontId="1" fillId="0" borderId="0" xfId="0" quotePrefix="1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5" fontId="0" fillId="0" borderId="1" xfId="1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/>
    <xf numFmtId="9" fontId="0" fillId="0" borderId="0" xfId="2" applyFont="1"/>
    <xf numFmtId="165" fontId="1" fillId="0" borderId="0" xfId="1" applyNumberFormat="1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0" borderId="0" xfId="0" applyBorder="1"/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167" fontId="4" fillId="4" borderId="6" xfId="0" applyNumberFormat="1" applyFont="1" applyFill="1" applyBorder="1"/>
    <xf numFmtId="3" fontId="4" fillId="4" borderId="7" xfId="0" applyNumberFormat="1" applyFont="1" applyFill="1" applyBorder="1"/>
    <xf numFmtId="9" fontId="4" fillId="4" borderId="8" xfId="2" applyNumberFormat="1" applyFont="1" applyFill="1" applyBorder="1"/>
    <xf numFmtId="3" fontId="4" fillId="4" borderId="9" xfId="0" applyNumberFormat="1" applyFont="1" applyFill="1" applyBorder="1"/>
    <xf numFmtId="3" fontId="4" fillId="5" borderId="0" xfId="0" applyNumberFormat="1" applyFont="1" applyFill="1" applyBorder="1"/>
    <xf numFmtId="0" fontId="4" fillId="4" borderId="10" xfId="0" applyFont="1" applyFill="1" applyBorder="1"/>
    <xf numFmtId="3" fontId="4" fillId="4" borderId="11" xfId="0" applyNumberFormat="1" applyFont="1" applyFill="1" applyBorder="1"/>
    <xf numFmtId="0" fontId="0" fillId="0" borderId="8" xfId="0" applyBorder="1"/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/>
    <xf numFmtId="168" fontId="4" fillId="0" borderId="10" xfId="0" applyNumberFormat="1" applyFont="1" applyFill="1" applyBorder="1"/>
    <xf numFmtId="3" fontId="4" fillId="0" borderId="10" xfId="0" applyNumberFormat="1" applyFont="1" applyFill="1" applyBorder="1"/>
    <xf numFmtId="9" fontId="4" fillId="0" borderId="10" xfId="2" applyNumberFormat="1" applyFont="1" applyFill="1" applyBorder="1"/>
    <xf numFmtId="3" fontId="4" fillId="0" borderId="11" xfId="0" applyNumberFormat="1" applyFont="1" applyFill="1" applyBorder="1"/>
    <xf numFmtId="0" fontId="4" fillId="6" borderId="12" xfId="0" applyFont="1" applyFill="1" applyBorder="1"/>
    <xf numFmtId="168" fontId="4" fillId="6" borderId="10" xfId="0" applyNumberFormat="1" applyFont="1" applyFill="1" applyBorder="1"/>
    <xf numFmtId="3" fontId="4" fillId="6" borderId="10" xfId="0" applyNumberFormat="1" applyFont="1" applyFill="1" applyBorder="1"/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68" fontId="4" fillId="0" borderId="13" xfId="0" applyNumberFormat="1" applyFont="1" applyFill="1" applyBorder="1"/>
    <xf numFmtId="3" fontId="4" fillId="0" borderId="13" xfId="0" applyNumberFormat="1" applyFont="1" applyFill="1" applyBorder="1"/>
    <xf numFmtId="9" fontId="4" fillId="0" borderId="13" xfId="2" applyNumberFormat="1" applyFont="1" applyFill="1" applyBorder="1"/>
    <xf numFmtId="0" fontId="4" fillId="6" borderId="13" xfId="0" applyFont="1" applyFill="1" applyBorder="1"/>
    <xf numFmtId="168" fontId="4" fillId="6" borderId="13" xfId="0" applyNumberFormat="1" applyFont="1" applyFill="1" applyBorder="1"/>
    <xf numFmtId="3" fontId="4" fillId="6" borderId="13" xfId="0" applyNumberFormat="1" applyFont="1" applyFill="1" applyBorder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5">
    <dxf>
      <numFmt numFmtId="3" formatCode="#,##0"/>
      <fill>
        <patternFill patternType="solid">
          <fgColor theme="0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3" formatCode="#,##0"/>
      <fill>
        <patternFill patternType="solid">
          <fgColor theme="0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theme="0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theme="0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theme="4" tint="0.59999389629810485"/>
          <bgColor theme="1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  <right style="double">
          <color indexed="64"/>
        </right>
        <bottom style="hair">
          <color indexed="64"/>
        </bottom>
      </border>
    </dxf>
    <dxf>
      <border outline="0"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rm%20&amp;%20Home%20Plan%20-%20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Bal_Sheet"/>
      <sheetName val="Production"/>
      <sheetName val="Expense"/>
      <sheetName val="Plan"/>
      <sheetName val="Income"/>
      <sheetName val="Summary"/>
      <sheetName val="Trend"/>
      <sheetName val="CF"/>
      <sheetName val="Govt Pmt"/>
    </sheetNames>
    <sheetDataSet>
      <sheetData sheetId="0"/>
      <sheetData sheetId="1">
        <row r="1">
          <cell r="E1" t="str">
            <v>John Q Farmer</v>
          </cell>
        </row>
        <row r="85">
          <cell r="J85">
            <v>0</v>
          </cell>
        </row>
        <row r="86">
          <cell r="J8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2" displayName="Table2" ref="A26:M31" totalsRowShown="0" headerRowBorderDxfId="14" tableBorderDxfId="13">
  <autoFilter ref="A26:M31"/>
  <tableColumns count="13">
    <tableColumn id="1" name="Column1" dataDxfId="12"/>
    <tableColumn id="2" name="Column2" dataDxfId="11"/>
    <tableColumn id="3" name="Column3" dataDxfId="10"/>
    <tableColumn id="4" name="Column4" dataDxfId="9"/>
    <tableColumn id="5" name="Column5" dataDxfId="8">
      <calculatedColumnFormula>IF(B27="","",VLOOKUP(B27,$A$3:$C$12,3))</calculatedColumnFormula>
    </tableColumn>
    <tableColumn id="6" name="Column6" dataDxfId="7">
      <calculatedColumnFormula>IF(B27="","",+E27*D27*C27*0.83)</calculatedColumnFormula>
    </tableColumn>
    <tableColumn id="7" name="Column7" dataDxfId="6"/>
    <tableColumn id="8" name="Column8" dataDxfId="5">
      <calculatedColumnFormula>IF(B27="","",+F27*G27)</calculatedColumnFormula>
    </tableColumn>
    <tableColumn id="15" name="Column9" dataDxfId="4"/>
    <tableColumn id="10" name="Column10" dataDxfId="3"/>
    <tableColumn id="11" name="Column11" dataDxfId="2">
      <calculatedColumnFormula>IF(B27="","",VLOOKUP(B27,$A$3:$E$12,5))</calculatedColumnFormula>
    </tableColumn>
    <tableColumn id="12" name="Column12" dataDxfId="1">
      <calculatedColumnFormula>IF(J27="","",+K27*J27*C27*0.85)</calculatedColumnFormula>
    </tableColumn>
    <tableColumn id="14" name="Column14" dataDxfId="0">
      <calculatedColumnFormula>IF(J27="","",+L27*G27)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workbookViewId="0">
      <selection activeCell="C2" sqref="C2"/>
    </sheetView>
  </sheetViews>
  <sheetFormatPr defaultRowHeight="12.75" x14ac:dyDescent="0.2"/>
  <cols>
    <col min="1" max="2" width="10.42578125" customWidth="1"/>
    <col min="3" max="3" width="10.7109375" customWidth="1"/>
    <col min="4" max="4" width="9.85546875" customWidth="1"/>
    <col min="5" max="5" width="12.140625" customWidth="1"/>
    <col min="6" max="6" width="12.5703125" customWidth="1"/>
    <col min="7" max="7" width="7.7109375" customWidth="1"/>
    <col min="8" max="8" width="10.42578125" customWidth="1"/>
    <col min="9" max="9" width="1.42578125" customWidth="1"/>
    <col min="10" max="10" width="10" customWidth="1"/>
    <col min="11" max="11" width="11.42578125" customWidth="1"/>
    <col min="12" max="12" width="11.5703125" customWidth="1"/>
    <col min="13" max="13" width="11.28515625" customWidth="1"/>
    <col min="17" max="18" width="9.140625" hidden="1" customWidth="1"/>
  </cols>
  <sheetData>
    <row r="1" spans="1:18" x14ac:dyDescent="0.2">
      <c r="A1" s="1" t="s">
        <v>0</v>
      </c>
      <c r="B1" s="2"/>
      <c r="C1" s="54" t="s">
        <v>63</v>
      </c>
      <c r="D1" s="54"/>
      <c r="E1" s="54"/>
      <c r="F1" s="54"/>
      <c r="I1" s="55" t="s">
        <v>1</v>
      </c>
      <c r="J1" s="55"/>
      <c r="K1" s="3">
        <f ca="1">YEAR(TODAY())</f>
        <v>2012</v>
      </c>
      <c r="Q1" t="s">
        <v>2</v>
      </c>
      <c r="R1">
        <v>0</v>
      </c>
    </row>
    <row r="2" spans="1:18" x14ac:dyDescent="0.2">
      <c r="A2" s="56" t="s">
        <v>3</v>
      </c>
      <c r="B2" s="56"/>
      <c r="C2" s="4" t="s">
        <v>4</v>
      </c>
      <c r="D2" s="5" t="s">
        <v>5</v>
      </c>
      <c r="E2" s="4" t="s">
        <v>6</v>
      </c>
      <c r="H2" s="4" t="s">
        <v>7</v>
      </c>
      <c r="J2" s="4" t="s">
        <v>8</v>
      </c>
      <c r="Q2" t="s">
        <v>9</v>
      </c>
      <c r="R2">
        <v>0</v>
      </c>
    </row>
    <row r="3" spans="1:18" x14ac:dyDescent="0.2">
      <c r="A3" s="6" t="s">
        <v>10</v>
      </c>
      <c r="B3" s="6"/>
      <c r="C3" s="7">
        <v>0.24</v>
      </c>
      <c r="D3" s="8" t="s">
        <v>11</v>
      </c>
      <c r="E3" s="7">
        <v>0</v>
      </c>
      <c r="H3" s="9">
        <f>SUMIF('Govt Pmt'!$B$27:$B$31,A3,'Govt Pmt'!$H$27:$H$31)</f>
        <v>0</v>
      </c>
      <c r="J3" s="9">
        <f>SUMIF('Govt Pmt'!$B$27:$B$31,A3,'Govt Pmt'!$M$27:$M$31)</f>
        <v>0</v>
      </c>
      <c r="Q3" t="s">
        <v>12</v>
      </c>
      <c r="R3">
        <v>0</v>
      </c>
    </row>
    <row r="4" spans="1:18" x14ac:dyDescent="0.2">
      <c r="A4" s="6" t="s">
        <v>13</v>
      </c>
      <c r="B4" s="6"/>
      <c r="C4" s="7">
        <v>0.28000000000000003</v>
      </c>
      <c r="D4" s="8" t="s">
        <v>11</v>
      </c>
      <c r="E4" s="7">
        <v>0</v>
      </c>
      <c r="H4" s="9">
        <f>SUMIF('Govt Pmt'!$B$27:$B$31,A4,'Govt Pmt'!$H$27:$H$31)</f>
        <v>0</v>
      </c>
      <c r="J4" s="9">
        <f>SUMIF('Govt Pmt'!$B$27:$B$31,A4,'Govt Pmt'!$M$27:$M$31)</f>
        <v>0</v>
      </c>
      <c r="Q4" t="s">
        <v>14</v>
      </c>
      <c r="R4" s="10">
        <f>+A19</f>
        <v>0</v>
      </c>
    </row>
    <row r="5" spans="1:18" x14ac:dyDescent="0.2">
      <c r="A5" s="6" t="s">
        <v>15</v>
      </c>
      <c r="B5" s="6"/>
      <c r="C5" s="7">
        <v>6.6699999999999995E-2</v>
      </c>
      <c r="D5" s="8" t="s">
        <v>16</v>
      </c>
      <c r="E5" s="7">
        <v>0</v>
      </c>
      <c r="H5" s="9">
        <f>SUMIF('Govt Pmt'!$B$27:$B$31,A5,'Govt Pmt'!$H$27:$H$31)</f>
        <v>0</v>
      </c>
      <c r="J5" s="9">
        <f>SUMIF('Govt Pmt'!$B$27:$B$31,A5,'Govt Pmt'!$M$27:$M$31)</f>
        <v>0</v>
      </c>
      <c r="Q5" t="s">
        <v>17</v>
      </c>
      <c r="R5" s="10">
        <f>+A18</f>
        <v>0</v>
      </c>
    </row>
    <row r="6" spans="1:18" x14ac:dyDescent="0.2">
      <c r="A6" s="6" t="s">
        <v>18</v>
      </c>
      <c r="B6" s="6"/>
      <c r="C6" s="11">
        <v>2.4E-2</v>
      </c>
      <c r="D6" s="8" t="s">
        <v>11</v>
      </c>
      <c r="E6" s="7">
        <v>0</v>
      </c>
      <c r="H6" s="9">
        <f>SUMIF('Govt Pmt'!$B$27:$B$31,A6,'Govt Pmt'!$H$27:$H$31)</f>
        <v>0</v>
      </c>
      <c r="J6" s="9">
        <f>SUMIF('Govt Pmt'!$B$27:$B$31,A6,'Govt Pmt'!$M$27:$M$31)</f>
        <v>0</v>
      </c>
      <c r="Q6" t="s">
        <v>19</v>
      </c>
      <c r="R6" s="10">
        <f>+A20</f>
        <v>0</v>
      </c>
    </row>
    <row r="7" spans="1:18" x14ac:dyDescent="0.2">
      <c r="A7" s="6" t="s">
        <v>20</v>
      </c>
      <c r="B7" s="6"/>
      <c r="C7" s="7">
        <v>36</v>
      </c>
      <c r="D7" s="8" t="s">
        <v>21</v>
      </c>
      <c r="E7" s="7">
        <v>59</v>
      </c>
      <c r="H7" s="9">
        <f>SUMIF('Govt Pmt'!$B$27:$B$31,A7,'Govt Pmt'!$H$27:$H$31)</f>
        <v>0</v>
      </c>
      <c r="J7" s="9">
        <f>SUMIF('Govt Pmt'!$B$27:$B$31,A7,'Govt Pmt'!$M$27:$M$31)</f>
        <v>0</v>
      </c>
      <c r="Q7" t="s">
        <v>22</v>
      </c>
      <c r="R7">
        <v>0</v>
      </c>
    </row>
    <row r="8" spans="1:18" x14ac:dyDescent="0.2">
      <c r="A8" s="6" t="s">
        <v>23</v>
      </c>
      <c r="B8" s="6"/>
      <c r="C8" s="7">
        <v>2.35</v>
      </c>
      <c r="D8" s="8" t="s">
        <v>24</v>
      </c>
      <c r="E8" s="7">
        <v>0</v>
      </c>
      <c r="H8" s="9">
        <f>SUMIF('Govt Pmt'!$B$27:$B$31,A8,'Govt Pmt'!$H$27:$H$31)</f>
        <v>0</v>
      </c>
      <c r="J8" s="9">
        <f>SUMIF('Govt Pmt'!$B$27:$B$31,A8,'Govt Pmt'!$M$27:$M$31)</f>
        <v>0</v>
      </c>
      <c r="Q8" t="s">
        <v>25</v>
      </c>
      <c r="R8">
        <v>0</v>
      </c>
    </row>
    <row r="9" spans="1:18" x14ac:dyDescent="0.2">
      <c r="A9" s="6" t="s">
        <v>26</v>
      </c>
      <c r="B9" s="6"/>
      <c r="C9" s="7">
        <v>0.35</v>
      </c>
      <c r="D9" s="8" t="s">
        <v>11</v>
      </c>
      <c r="E9" s="7">
        <v>0</v>
      </c>
      <c r="H9" s="9">
        <f>SUMIF('Govt Pmt'!$B$27:$B$31,A9,'Govt Pmt'!$H$27:$H$31)</f>
        <v>0</v>
      </c>
      <c r="J9" s="9">
        <f>SUMIF('Govt Pmt'!$B$27:$B$31,A9,'Govt Pmt'!$M$27:$M$31)</f>
        <v>0</v>
      </c>
      <c r="Q9" t="s">
        <v>27</v>
      </c>
      <c r="R9">
        <v>0</v>
      </c>
    </row>
    <row r="10" spans="1:18" x14ac:dyDescent="0.2">
      <c r="A10" s="6" t="s">
        <v>28</v>
      </c>
      <c r="B10" s="6"/>
      <c r="C10" s="7">
        <v>0.44</v>
      </c>
      <c r="D10" s="8" t="s">
        <v>11</v>
      </c>
      <c r="E10" s="7">
        <v>0</v>
      </c>
      <c r="H10" s="9">
        <f>SUMIF('Govt Pmt'!$B$27:$B$31,A10,'Govt Pmt'!$H$27:$H$31)</f>
        <v>0</v>
      </c>
      <c r="J10" s="9">
        <f>SUMIF('Govt Pmt'!$B$27:$B$31,A10,'Govt Pmt'!$M$27:$M$31)</f>
        <v>0</v>
      </c>
      <c r="Q10" t="s">
        <v>29</v>
      </c>
      <c r="R10">
        <v>0</v>
      </c>
    </row>
    <row r="11" spans="1:18" x14ac:dyDescent="0.2">
      <c r="A11" s="6" t="s">
        <v>30</v>
      </c>
      <c r="B11" s="6"/>
      <c r="C11" s="11">
        <v>8.0000000000000002E-3</v>
      </c>
      <c r="D11" s="8" t="s">
        <v>16</v>
      </c>
      <c r="E11" s="7">
        <v>0</v>
      </c>
      <c r="H11" s="9">
        <f>SUMIF('Govt Pmt'!$B$27:$B$31,A11,'Govt Pmt'!$H$27:$H$31)</f>
        <v>0</v>
      </c>
      <c r="J11" s="9">
        <f>SUMIF('Govt Pmt'!$B$27:$B$31,A11,'Govt Pmt'!$M$27:$M$31)</f>
        <v>0</v>
      </c>
      <c r="Q11" t="s">
        <v>31</v>
      </c>
      <c r="R11" s="10">
        <f>+A22</f>
        <v>0</v>
      </c>
    </row>
    <row r="12" spans="1:18" x14ac:dyDescent="0.2">
      <c r="A12" s="6" t="s">
        <v>32</v>
      </c>
      <c r="B12" s="6"/>
      <c r="C12" s="7">
        <v>0.52</v>
      </c>
      <c r="D12" s="8" t="s">
        <v>11</v>
      </c>
      <c r="E12" s="7">
        <v>0</v>
      </c>
      <c r="H12" s="12">
        <f>SUMIF('Govt Pmt'!$B$27:$B$31,A12,'Govt Pmt'!$H$27:$H$31)</f>
        <v>0</v>
      </c>
      <c r="J12" s="12">
        <f>SUMIF('Govt Pmt'!$B$27:$B$31,A12,'Govt Pmt'!$M$27:$M$31)</f>
        <v>0</v>
      </c>
      <c r="Q12" t="s">
        <v>33</v>
      </c>
      <c r="R12" s="10">
        <f>+A21</f>
        <v>0</v>
      </c>
    </row>
    <row r="13" spans="1:18" x14ac:dyDescent="0.2">
      <c r="A13" s="13"/>
      <c r="B13" s="13"/>
      <c r="C13" s="11"/>
      <c r="D13" s="8"/>
      <c r="E13" s="7"/>
      <c r="G13" s="4" t="s">
        <v>34</v>
      </c>
      <c r="H13" s="10">
        <f>SUM(H3:H12)</f>
        <v>0</v>
      </c>
      <c r="J13" s="10">
        <f>SUM(J3:J12)</f>
        <v>0</v>
      </c>
    </row>
    <row r="14" spans="1:18" x14ac:dyDescent="0.2">
      <c r="A14" s="14" t="s">
        <v>35</v>
      </c>
    </row>
    <row r="15" spans="1:18" x14ac:dyDescent="0.2">
      <c r="A15" s="14" t="s">
        <v>36</v>
      </c>
    </row>
    <row r="16" spans="1:18" x14ac:dyDescent="0.2">
      <c r="A16" s="57" t="s">
        <v>37</v>
      </c>
      <c r="B16" s="57"/>
      <c r="C16" s="57"/>
      <c r="D16" s="57"/>
      <c r="E16" s="15">
        <v>0</v>
      </c>
    </row>
    <row r="17" spans="1:14" x14ac:dyDescent="0.2">
      <c r="A17" s="13"/>
      <c r="B17" s="13"/>
      <c r="C17" s="13"/>
      <c r="D17" s="13"/>
      <c r="E17" s="15"/>
    </row>
    <row r="18" spans="1:14" x14ac:dyDescent="0.2">
      <c r="A18" s="9">
        <f>+H13*0.5</f>
        <v>0</v>
      </c>
      <c r="B18" s="13" t="str">
        <f ca="1">IF(K1="","","Jan, " &amp; $K$1 &amp;"- 1st. Advance of " &amp; $K$1 &amp;" Direct Pmts.")</f>
        <v>Jan, 2012- 1st. Advance of 2012 Direct Pmts.</v>
      </c>
      <c r="C18" s="13"/>
      <c r="D18" s="13"/>
      <c r="E18" s="15"/>
      <c r="L18" s="10"/>
    </row>
    <row r="19" spans="1:14" x14ac:dyDescent="0.2">
      <c r="A19" s="9">
        <f>+J13*0.35*E16</f>
        <v>0</v>
      </c>
      <c r="B19" s="13" t="str">
        <f ca="1">IF(K1="","","Feb, " &amp; $K$1 &amp;"- 2nd Advance of " &amp; $K$1-1 &amp;" CC Pmts.")</f>
        <v>Feb, 2012- 2nd Advance of 2011 CC Pmts.</v>
      </c>
      <c r="C19" s="13"/>
      <c r="D19" s="13"/>
      <c r="E19" s="15"/>
      <c r="L19" s="10"/>
    </row>
    <row r="20" spans="1:14" x14ac:dyDescent="0.2">
      <c r="A20" s="9">
        <f>+J12*0.3*E16</f>
        <v>0</v>
      </c>
      <c r="B20" s="13" t="str">
        <f ca="1">IF(K1="","","Jul, " &amp; $K$1 &amp;"- Final " &amp; $K$1-1 &amp;" Wheat CC Pmts.")</f>
        <v>Jul, 2012- Final 2011 Wheat CC Pmts.</v>
      </c>
      <c r="L20" s="10"/>
    </row>
    <row r="21" spans="1:14" x14ac:dyDescent="0.2">
      <c r="A21" s="9">
        <f>+J5*0.3*E16</f>
        <v>0</v>
      </c>
      <c r="B21" s="13" t="str">
        <f ca="1">IF(K1="","","Sep, " &amp; $K$1 &amp;"- Final " &amp; $K$1-1 &amp;" Cotton CC Pmts.")</f>
        <v>Sep, 2012- Final 2011 Cotton CC Pmts.</v>
      </c>
      <c r="L21" s="10"/>
    </row>
    <row r="22" spans="1:14" x14ac:dyDescent="0.2">
      <c r="A22" s="12">
        <f>(+H13*0.5)+((J4+J9)*0.3*E16)+(J13*0.35*E16)</f>
        <v>0</v>
      </c>
      <c r="B22" s="13" t="str">
        <f ca="1">IF(K1="","","Oct, " &amp; $K$1 &amp;"- Final " &amp; $K$1 &amp;" Direct Pmts., Final " &amp; $K$1-1 &amp; " Corn &amp; Sorghum Pmts., 1st. " &amp; $K$1 &amp; " CC Pmts.")</f>
        <v>Oct, 2012- Final 2012 Direct Pmts., Final 2011 Corn &amp; Sorghum Pmts., 1st. 2012 CC Pmts.</v>
      </c>
      <c r="L22" s="10"/>
    </row>
    <row r="23" spans="1:14" x14ac:dyDescent="0.2">
      <c r="A23" s="16">
        <f>SUM(A18:A22)</f>
        <v>0</v>
      </c>
      <c r="B23" t="s">
        <v>38</v>
      </c>
    </row>
    <row r="24" spans="1:14" ht="13.5" thickBot="1" x14ac:dyDescent="0.25">
      <c r="A24" s="14"/>
    </row>
    <row r="25" spans="1:14" ht="13.5" thickBot="1" x14ac:dyDescent="0.25">
      <c r="A25" s="17" t="s">
        <v>39</v>
      </c>
      <c r="B25" s="18" t="s">
        <v>40</v>
      </c>
      <c r="C25" s="19" t="s">
        <v>41</v>
      </c>
      <c r="D25" s="19" t="s">
        <v>42</v>
      </c>
      <c r="E25" s="19" t="s">
        <v>43</v>
      </c>
      <c r="F25" s="19" t="s">
        <v>44</v>
      </c>
      <c r="G25" s="19" t="s">
        <v>45</v>
      </c>
      <c r="H25" s="19" t="s">
        <v>46</v>
      </c>
      <c r="I25" s="20"/>
      <c r="J25" s="19" t="s">
        <v>47</v>
      </c>
      <c r="K25" s="19" t="s">
        <v>48</v>
      </c>
      <c r="L25" s="19" t="s">
        <v>49</v>
      </c>
      <c r="M25" s="21" t="s">
        <v>46</v>
      </c>
      <c r="N25" s="22"/>
    </row>
    <row r="26" spans="1:14" hidden="1" x14ac:dyDescent="0.2">
      <c r="A26" s="23" t="s">
        <v>50</v>
      </c>
      <c r="B26" s="24" t="s">
        <v>51</v>
      </c>
      <c r="C26" s="25" t="s">
        <v>52</v>
      </c>
      <c r="D26" s="25" t="s">
        <v>53</v>
      </c>
      <c r="E26" s="26" t="s">
        <v>54</v>
      </c>
      <c r="F26" s="27" t="s">
        <v>55</v>
      </c>
      <c r="G26" s="28" t="s">
        <v>56</v>
      </c>
      <c r="H26" s="29" t="s">
        <v>57</v>
      </c>
      <c r="I26" s="30" t="s">
        <v>58</v>
      </c>
      <c r="J26" s="23" t="s">
        <v>59</v>
      </c>
      <c r="K26" s="31" t="s">
        <v>60</v>
      </c>
      <c r="L26" s="32" t="s">
        <v>61</v>
      </c>
      <c r="M26" s="33" t="s">
        <v>62</v>
      </c>
      <c r="N26" s="22"/>
    </row>
    <row r="27" spans="1:14" x14ac:dyDescent="0.2">
      <c r="A27" s="34"/>
      <c r="B27" s="35"/>
      <c r="C27" s="36"/>
      <c r="D27" s="36"/>
      <c r="E27" s="37" t="str">
        <f>IF(B27="","",VLOOKUP(B27,$A$3:$C$12,3))</f>
        <v/>
      </c>
      <c r="F27" s="38" t="str">
        <f>IF(B27="","",+E27*D27*C27*0.83)</f>
        <v/>
      </c>
      <c r="G27" s="39"/>
      <c r="H27" s="40" t="str">
        <f>IF(B27="","",+F27*G27)</f>
        <v/>
      </c>
      <c r="I27" s="30"/>
      <c r="J27" s="41"/>
      <c r="K27" s="42" t="str">
        <f>IF(B27="","",VLOOKUP(B27,$A$3:$E$12,5))</f>
        <v/>
      </c>
      <c r="L27" s="43" t="str">
        <f>IF(J27="","",+K27*J27*C27*0.85)</f>
        <v/>
      </c>
      <c r="M27" s="43" t="str">
        <f>IF(J27="","",+L27*G27)</f>
        <v/>
      </c>
      <c r="N27" s="22"/>
    </row>
    <row r="28" spans="1:14" x14ac:dyDescent="0.2">
      <c r="A28" s="34"/>
      <c r="B28" s="35"/>
      <c r="C28" s="36"/>
      <c r="D28" s="36"/>
      <c r="E28" s="37" t="str">
        <f>IF(B28="","",VLOOKUP(B28,$A$3:$C$12,3))</f>
        <v/>
      </c>
      <c r="F28" s="38" t="str">
        <f>IF(B28="","",+E28*D28*C28*0.83)</f>
        <v/>
      </c>
      <c r="G28" s="39"/>
      <c r="H28" s="40" t="str">
        <f>IF(B28="","",+F28*G28)</f>
        <v/>
      </c>
      <c r="I28" s="30"/>
      <c r="J28" s="41"/>
      <c r="K28" s="42" t="str">
        <f>IF(B28="","",VLOOKUP(B28,$A$3:$E$12,5))</f>
        <v/>
      </c>
      <c r="L28" s="43" t="str">
        <f>IF(J28="","",+K28*J28*C28*0.85)</f>
        <v/>
      </c>
      <c r="M28" s="43" t="str">
        <f>IF(J28="","",+L28*G28)</f>
        <v/>
      </c>
      <c r="N28" s="22"/>
    </row>
    <row r="29" spans="1:14" x14ac:dyDescent="0.2">
      <c r="A29" s="44"/>
      <c r="B29" s="45"/>
      <c r="C29" s="46"/>
      <c r="D29" s="46"/>
      <c r="E29" s="47" t="str">
        <f>IF(B29="","",VLOOKUP(B29,$A$3:$C$12,3))</f>
        <v/>
      </c>
      <c r="F29" s="48" t="str">
        <f>IF(B29="","",+E29*D29*C29*0.83)</f>
        <v/>
      </c>
      <c r="G29" s="49"/>
      <c r="H29" s="48" t="str">
        <f>IF(B29="","",+F29*G29)</f>
        <v/>
      </c>
      <c r="I29" s="30"/>
      <c r="J29" s="50"/>
      <c r="K29" s="51" t="str">
        <f>IF(B29="","",VLOOKUP(B29,$A$3:$E$12,5))</f>
        <v/>
      </c>
      <c r="L29" s="52" t="str">
        <f>IF(J29="","",+K29*J29*C29*0.85)</f>
        <v/>
      </c>
      <c r="M29" s="52" t="str">
        <f>IF(J29="","",+L29*G29)</f>
        <v/>
      </c>
    </row>
    <row r="30" spans="1:14" x14ac:dyDescent="0.2">
      <c r="A30" s="44"/>
      <c r="B30" s="45"/>
      <c r="C30" s="46"/>
      <c r="D30" s="46"/>
      <c r="E30" s="47" t="str">
        <f>IF(B30="","",VLOOKUP(B30,$A$3:$C$12,3))</f>
        <v/>
      </c>
      <c r="F30" s="48" t="str">
        <f>IF(B30="","",+E30*D30*C30*0.83)</f>
        <v/>
      </c>
      <c r="G30" s="49"/>
      <c r="H30" s="48" t="str">
        <f>IF(B30="","",+F30*G30)</f>
        <v/>
      </c>
      <c r="I30" s="30"/>
      <c r="J30" s="50"/>
      <c r="K30" s="51" t="str">
        <f>IF(B30="","",VLOOKUP(B30,$A$3:$E$12,5))</f>
        <v/>
      </c>
      <c r="L30" s="52" t="str">
        <f>IF(J30="","",+K30*J30*C30*0.85)</f>
        <v/>
      </c>
      <c r="M30" s="52" t="str">
        <f>IF(J30="","",+L30*G30)</f>
        <v/>
      </c>
    </row>
    <row r="31" spans="1:14" x14ac:dyDescent="0.2">
      <c r="A31" s="44"/>
      <c r="B31" s="45"/>
      <c r="C31" s="46"/>
      <c r="D31" s="46"/>
      <c r="E31" s="47" t="str">
        <f>IF(B31="","",VLOOKUP(B31,$A$3:$C$12,3))</f>
        <v/>
      </c>
      <c r="F31" s="48" t="str">
        <f>IF(B31="","",+E31*D31*C31*0.83)</f>
        <v/>
      </c>
      <c r="G31" s="49"/>
      <c r="H31" s="48" t="str">
        <f>IF(B31="","",+F31*G31)</f>
        <v/>
      </c>
      <c r="I31" s="30"/>
      <c r="J31" s="50"/>
      <c r="K31" s="51" t="str">
        <f>IF(B31="","",VLOOKUP(B31,$A$3:$E$12,5))</f>
        <v/>
      </c>
      <c r="L31" s="52" t="str">
        <f>IF(J31="","",+K31*J31*C31*0.85)</f>
        <v/>
      </c>
      <c r="M31" s="52" t="str">
        <f>IF(J31="","",+L31*G31)</f>
        <v/>
      </c>
    </row>
    <row r="32" spans="1:14" x14ac:dyDescent="0.2">
      <c r="B32" s="53"/>
    </row>
    <row r="33" spans="2:2" x14ac:dyDescent="0.2">
      <c r="B33" s="53"/>
    </row>
    <row r="34" spans="2:2" x14ac:dyDescent="0.2">
      <c r="B34" s="53"/>
    </row>
    <row r="35" spans="2:2" x14ac:dyDescent="0.2">
      <c r="B35" s="53"/>
    </row>
    <row r="36" spans="2:2" x14ac:dyDescent="0.2">
      <c r="B36" s="53"/>
    </row>
    <row r="37" spans="2:2" x14ac:dyDescent="0.2">
      <c r="B37" s="53"/>
    </row>
    <row r="38" spans="2:2" x14ac:dyDescent="0.2">
      <c r="B38" s="53"/>
    </row>
    <row r="39" spans="2:2" x14ac:dyDescent="0.2">
      <c r="B39" s="53"/>
    </row>
    <row r="40" spans="2:2" x14ac:dyDescent="0.2">
      <c r="B40" s="53"/>
    </row>
    <row r="41" spans="2:2" x14ac:dyDescent="0.2">
      <c r="B41" s="53"/>
    </row>
    <row r="42" spans="2:2" x14ac:dyDescent="0.2">
      <c r="B42" s="53"/>
    </row>
    <row r="43" spans="2:2" x14ac:dyDescent="0.2">
      <c r="B43" s="53"/>
    </row>
    <row r="44" spans="2:2" x14ac:dyDescent="0.2">
      <c r="B44" s="53"/>
    </row>
    <row r="45" spans="2:2" x14ac:dyDescent="0.2">
      <c r="B45" s="53"/>
    </row>
    <row r="46" spans="2:2" x14ac:dyDescent="0.2">
      <c r="B46" s="53"/>
    </row>
    <row r="47" spans="2:2" x14ac:dyDescent="0.2">
      <c r="B47" s="53"/>
    </row>
    <row r="48" spans="2:2" x14ac:dyDescent="0.2">
      <c r="B48" s="53"/>
    </row>
    <row r="49" spans="2:2" x14ac:dyDescent="0.2">
      <c r="B49" s="53"/>
    </row>
    <row r="50" spans="2:2" x14ac:dyDescent="0.2">
      <c r="B50" s="53"/>
    </row>
    <row r="51" spans="2:2" x14ac:dyDescent="0.2">
      <c r="B51" s="53"/>
    </row>
    <row r="52" spans="2:2" x14ac:dyDescent="0.2">
      <c r="B52" s="53"/>
    </row>
    <row r="53" spans="2:2" x14ac:dyDescent="0.2">
      <c r="B53" s="53"/>
    </row>
    <row r="54" spans="2:2" x14ac:dyDescent="0.2">
      <c r="B54" s="53"/>
    </row>
    <row r="55" spans="2:2" x14ac:dyDescent="0.2">
      <c r="B55" s="53"/>
    </row>
    <row r="56" spans="2:2" x14ac:dyDescent="0.2">
      <c r="B56" s="53"/>
    </row>
    <row r="57" spans="2:2" x14ac:dyDescent="0.2">
      <c r="B57" s="53"/>
    </row>
    <row r="58" spans="2:2" x14ac:dyDescent="0.2">
      <c r="B58" s="53"/>
    </row>
    <row r="59" spans="2:2" x14ac:dyDescent="0.2">
      <c r="B59" s="53"/>
    </row>
    <row r="60" spans="2:2" x14ac:dyDescent="0.2">
      <c r="B60" s="53"/>
    </row>
    <row r="61" spans="2:2" x14ac:dyDescent="0.2">
      <c r="B61" s="53"/>
    </row>
    <row r="62" spans="2:2" x14ac:dyDescent="0.2">
      <c r="B62" s="53"/>
    </row>
    <row r="63" spans="2:2" x14ac:dyDescent="0.2">
      <c r="B63" s="53"/>
    </row>
    <row r="64" spans="2:2" x14ac:dyDescent="0.2">
      <c r="B64" s="53"/>
    </row>
    <row r="65" spans="2:2" x14ac:dyDescent="0.2">
      <c r="B65" s="53"/>
    </row>
    <row r="66" spans="2:2" x14ac:dyDescent="0.2">
      <c r="B66" s="53"/>
    </row>
    <row r="67" spans="2:2" x14ac:dyDescent="0.2">
      <c r="B67" s="53"/>
    </row>
    <row r="68" spans="2:2" x14ac:dyDescent="0.2">
      <c r="B68" s="53"/>
    </row>
    <row r="69" spans="2:2" x14ac:dyDescent="0.2">
      <c r="B69" s="53"/>
    </row>
    <row r="70" spans="2:2" x14ac:dyDescent="0.2">
      <c r="B70" s="53"/>
    </row>
    <row r="71" spans="2:2" x14ac:dyDescent="0.2">
      <c r="B71" s="53"/>
    </row>
    <row r="72" spans="2:2" x14ac:dyDescent="0.2">
      <c r="B72" s="53"/>
    </row>
    <row r="73" spans="2:2" x14ac:dyDescent="0.2">
      <c r="B73" s="53"/>
    </row>
    <row r="74" spans="2:2" x14ac:dyDescent="0.2">
      <c r="B74" s="53"/>
    </row>
    <row r="75" spans="2:2" x14ac:dyDescent="0.2">
      <c r="B75" s="53"/>
    </row>
    <row r="76" spans="2:2" x14ac:dyDescent="0.2">
      <c r="B76" s="53"/>
    </row>
    <row r="77" spans="2:2" x14ac:dyDescent="0.2">
      <c r="B77" s="53"/>
    </row>
    <row r="78" spans="2:2" x14ac:dyDescent="0.2">
      <c r="B78" s="53"/>
    </row>
    <row r="79" spans="2:2" x14ac:dyDescent="0.2">
      <c r="B79" s="53"/>
    </row>
    <row r="80" spans="2:2" x14ac:dyDescent="0.2">
      <c r="B80" s="53"/>
    </row>
    <row r="81" spans="2:2" x14ac:dyDescent="0.2">
      <c r="B81" s="53"/>
    </row>
    <row r="82" spans="2:2" x14ac:dyDescent="0.2">
      <c r="B82" s="53"/>
    </row>
    <row r="83" spans="2:2" x14ac:dyDescent="0.2">
      <c r="B83" s="53"/>
    </row>
    <row r="84" spans="2:2" x14ac:dyDescent="0.2">
      <c r="B84" s="53"/>
    </row>
    <row r="85" spans="2:2" x14ac:dyDescent="0.2">
      <c r="B85" s="53"/>
    </row>
    <row r="86" spans="2:2" x14ac:dyDescent="0.2">
      <c r="B86" s="53"/>
    </row>
    <row r="87" spans="2:2" x14ac:dyDescent="0.2">
      <c r="B87" s="53"/>
    </row>
    <row r="88" spans="2:2" x14ac:dyDescent="0.2">
      <c r="B88" s="53"/>
    </row>
    <row r="89" spans="2:2" x14ac:dyDescent="0.2">
      <c r="B89" s="53"/>
    </row>
    <row r="90" spans="2:2" x14ac:dyDescent="0.2">
      <c r="B90" s="53"/>
    </row>
    <row r="91" spans="2:2" x14ac:dyDescent="0.2">
      <c r="B91" s="53"/>
    </row>
    <row r="92" spans="2:2" x14ac:dyDescent="0.2">
      <c r="B92" s="53"/>
    </row>
    <row r="93" spans="2:2" x14ac:dyDescent="0.2">
      <c r="B93" s="53"/>
    </row>
    <row r="94" spans="2:2" x14ac:dyDescent="0.2">
      <c r="B94" s="53"/>
    </row>
    <row r="95" spans="2:2" x14ac:dyDescent="0.2">
      <c r="B95" s="53"/>
    </row>
    <row r="96" spans="2:2" x14ac:dyDescent="0.2">
      <c r="B96" s="53"/>
    </row>
    <row r="97" spans="2:2" x14ac:dyDescent="0.2">
      <c r="B97" s="53"/>
    </row>
    <row r="98" spans="2:2" x14ac:dyDescent="0.2">
      <c r="B98" s="53"/>
    </row>
    <row r="99" spans="2:2" x14ac:dyDescent="0.2">
      <c r="B99" s="53"/>
    </row>
    <row r="100" spans="2:2" x14ac:dyDescent="0.2">
      <c r="B100" s="53"/>
    </row>
  </sheetData>
  <mergeCells count="4">
    <mergeCell ref="C1:F1"/>
    <mergeCell ref="I1:J1"/>
    <mergeCell ref="A2:B2"/>
    <mergeCell ref="A16:D1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Govt Pmt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Blackwell</dc:creator>
  <cp:lastModifiedBy>Craig Blackwell</cp:lastModifiedBy>
  <dcterms:created xsi:type="dcterms:W3CDTF">2012-03-02T21:52:15Z</dcterms:created>
  <dcterms:modified xsi:type="dcterms:W3CDTF">2012-03-13T14:57:53Z</dcterms:modified>
</cp:coreProperties>
</file>